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<sst xmlns="http://schemas.openxmlformats.org/spreadsheetml/2006/main" count="234" uniqueCount="72">
  <si>
    <t>Ø x Largo</t>
  </si>
  <si>
    <t>Corona</t>
  </si>
  <si>
    <t>M / Z</t>
  </si>
  <si>
    <t xml:space="preserve"> Øext.</t>
  </si>
  <si>
    <t>Øeje</t>
  </si>
  <si>
    <t>HP</t>
  </si>
  <si>
    <t>Material</t>
  </si>
  <si>
    <t>Capacidad Util</t>
  </si>
  <si>
    <t>4200 x 4500</t>
  </si>
  <si>
    <t>mm</t>
  </si>
  <si>
    <t>lts.</t>
  </si>
  <si>
    <t>kg.</t>
  </si>
  <si>
    <t>Relacion de Baño</t>
  </si>
  <si>
    <t>Carga</t>
  </si>
  <si>
    <t>4000 x 4000</t>
  </si>
  <si>
    <t>3500 x 3500</t>
  </si>
  <si>
    <t>3000 x 3500</t>
  </si>
  <si>
    <t>3000 x 3000</t>
  </si>
  <si>
    <t>3500 x 4000</t>
  </si>
  <si>
    <t>4000 x 4800</t>
  </si>
  <si>
    <t>4200 x 4200</t>
  </si>
  <si>
    <t>4000 x 4500</t>
  </si>
  <si>
    <t>3000 x 2500</t>
  </si>
  <si>
    <t>3000 x 2000</t>
  </si>
  <si>
    <t>2600 x 2600</t>
  </si>
  <si>
    <t>2600 x 2000</t>
  </si>
  <si>
    <t>2200 x 2000</t>
  </si>
  <si>
    <t>2200 x 1500</t>
  </si>
  <si>
    <t>Herrajes Estrella</t>
  </si>
  <si>
    <t>20 / 188</t>
  </si>
  <si>
    <t>ho fo</t>
  </si>
  <si>
    <t>16 / 210</t>
  </si>
  <si>
    <t>16 / 180</t>
  </si>
  <si>
    <t>16 /180</t>
  </si>
  <si>
    <t>12 / 210</t>
  </si>
  <si>
    <t>12 / 170</t>
  </si>
  <si>
    <t>14 / 208</t>
  </si>
  <si>
    <t>Ho Fo</t>
  </si>
  <si>
    <t>12 / 216</t>
  </si>
  <si>
    <t>Plato</t>
  </si>
  <si>
    <t>Estrella-Corona</t>
  </si>
  <si>
    <t>Herrajes en Dos Piezas</t>
  </si>
  <si>
    <t>rpm</t>
  </si>
  <si>
    <t>Potencia del Motor</t>
  </si>
  <si>
    <t>Pel.</t>
  </si>
  <si>
    <t>Curt.</t>
  </si>
  <si>
    <t xml:space="preserve">Velocidad </t>
  </si>
  <si>
    <t>Velocidad</t>
  </si>
  <si>
    <t>Capacidad Maxima</t>
  </si>
  <si>
    <t>Capacidad Nominal</t>
  </si>
  <si>
    <t xml:space="preserve">  kg.</t>
  </si>
  <si>
    <t>3500 x 3000</t>
  </si>
  <si>
    <t>3200 x 2800</t>
  </si>
  <si>
    <t>Capacidad Total</t>
  </si>
  <si>
    <t xml:space="preserve"> 6 - 12</t>
  </si>
  <si>
    <t xml:space="preserve"> 7 - 14</t>
  </si>
  <si>
    <t xml:space="preserve"> 2 - 4</t>
  </si>
  <si>
    <t xml:space="preserve"> 3 - 6</t>
  </si>
  <si>
    <t xml:space="preserve"> 4 - 8</t>
  </si>
  <si>
    <t xml:space="preserve"> 5 - 10</t>
  </si>
  <si>
    <t xml:space="preserve"> </t>
  </si>
  <si>
    <t xml:space="preserve"> 1,5 - 3</t>
  </si>
  <si>
    <t>Motores de 2 (dos) Velocidades</t>
  </si>
  <si>
    <t>160/200</t>
  </si>
  <si>
    <t>Acero / Ho Fo</t>
  </si>
  <si>
    <t>Fulon de Ø 3,64 x 3,78 mts.</t>
  </si>
  <si>
    <t>kgs. Al 100%</t>
  </si>
  <si>
    <t>Fulon de Ø 3,84 x 4,00 mts.</t>
  </si>
  <si>
    <t>FULONES MAS USUALES PARA PELAMBRE Y CURTIDO</t>
  </si>
  <si>
    <t>FULONES MAS USUALES PARA RECURTIDO/TEÑIDO</t>
  </si>
  <si>
    <t xml:space="preserve"> Carga al 45 % de la Capacidad del Fulón</t>
  </si>
  <si>
    <t xml:space="preserve"> Carga al 75 % de la Capacidad del Fulón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</si>
</sst>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0"/>
    <numFmt numFmtId="174" formatCode="0.000"/>
  </numFmts>
  <fonts count="3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9" fontId="0" fillId="0" borderId="0" xfId="0" applyNumberFormat="1" applyFont="1" applyBorder="1" applyAlignment="1">
      <alignment horizontal="center"/>
    </xf>
    <xf numFmtId="9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 shrinkToFit="1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  <xf numFmtId="3" fontId="0" fillId="2" borderId="0" xfId="0" applyNumberFormat="1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 vertical="center"/>
    </xf>
    <xf numFmtId="3" fontId="0" fillId="2" borderId="4" xfId="0" applyNumberFormat="1" applyFont="1" applyFill="1" applyBorder="1" applyAlignment="1">
      <alignment horizontal="center" vertical="center"/>
    </xf>
    <xf numFmtId="3" fontId="0" fillId="2" borderId="9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" fontId="0" fillId="2" borderId="10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 shrinkToFit="1"/>
    </xf>
    <xf numFmtId="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8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" fontId="0" fillId="2" borderId="0" xfId="0" applyNumberFormat="1" applyFont="1" applyFill="1" applyBorder="1" applyAlignment="1">
      <alignment horizontal="center"/>
    </xf>
    <xf numFmtId="16" fontId="0" fillId="2" borderId="4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 shrinkToFit="1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wrapText="1" shrinkToFit="1"/>
    </xf>
    <xf numFmtId="0" fontId="0" fillId="0" borderId="2" xfId="0" applyFont="1" applyBorder="1" applyAlignment="1">
      <alignment horizont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333375</xdr:colOff>
      <xdr:row>31</xdr:row>
      <xdr:rowOff>28575</xdr:rowOff>
    </xdr:from>
    <xdr:to>
      <xdr:col>25</xdr:col>
      <xdr:colOff>342900</xdr:colOff>
      <xdr:row>39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24650"/>
        <a:stretch>
          <a:fillRect/>
        </a:stretch>
      </xdr:blipFill>
      <xdr:spPr>
        <a:xfrm>
          <a:off x="10829925" y="6448425"/>
          <a:ext cx="13620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40"/>
  <sheetViews>
    <sheetView showGridLines="0" tabSelected="1" zoomScale="66" zoomScaleNormal="66" workbookViewId="0" topLeftCell="B1">
      <selection activeCell="AC13" sqref="AC13"/>
    </sheetView>
  </sheetViews>
  <sheetFormatPr defaultColWidth="11.421875" defaultRowHeight="12.75"/>
  <cols>
    <col min="1" max="1" width="0.85546875" style="2" hidden="1" customWidth="1"/>
    <col min="2" max="2" width="12.57421875" style="2" customWidth="1"/>
    <col min="3" max="3" width="9.421875" style="2" customWidth="1"/>
    <col min="4" max="4" width="8.28125" style="2" customWidth="1"/>
    <col min="5" max="5" width="9.140625" style="2" customWidth="1"/>
    <col min="6" max="6" width="2.7109375" style="61" customWidth="1"/>
    <col min="7" max="7" width="9.57421875" style="2" customWidth="1"/>
    <col min="8" max="8" width="9.28125" style="2" customWidth="1"/>
    <col min="9" max="9" width="8.8515625" style="2" customWidth="1"/>
    <col min="10" max="10" width="2.7109375" style="61" customWidth="1"/>
    <col min="11" max="11" width="7.00390625" style="2" customWidth="1"/>
    <col min="12" max="12" width="6.8515625" style="2" customWidth="1"/>
    <col min="13" max="13" width="7.7109375" style="2" bestFit="1" customWidth="1"/>
    <col min="14" max="14" width="8.00390625" style="2" customWidth="1"/>
    <col min="15" max="15" width="14.421875" style="2" customWidth="1"/>
    <col min="16" max="16" width="2.28125" style="61" customWidth="1"/>
    <col min="17" max="17" width="7.140625" style="2" customWidth="1"/>
    <col min="18" max="18" width="7.7109375" style="2" customWidth="1"/>
    <col min="19" max="19" width="6.421875" style="2" customWidth="1"/>
    <col min="20" max="20" width="14.57421875" style="10" customWidth="1"/>
    <col min="21" max="21" width="2.7109375" style="66" customWidth="1"/>
    <col min="22" max="22" width="6.57421875" style="2" customWidth="1"/>
    <col min="23" max="23" width="5.7109375" style="2" customWidth="1"/>
    <col min="24" max="24" width="3.7109375" style="61" customWidth="1"/>
    <col min="25" max="25" width="4.28125" style="2" customWidth="1"/>
    <col min="26" max="26" width="5.140625" style="10" customWidth="1"/>
    <col min="27" max="16384" width="11.421875" style="10" customWidth="1"/>
  </cols>
  <sheetData>
    <row r="2" spans="1:26" ht="12.75">
      <c r="A2" s="77" t="s">
        <v>68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6:20" ht="12.75">
      <c r="F3" s="57"/>
      <c r="G3" s="11"/>
      <c r="I3" s="1"/>
      <c r="J3" s="65"/>
      <c r="K3" s="1"/>
      <c r="Q3" s="81"/>
      <c r="R3" s="81"/>
      <c r="S3" s="81"/>
      <c r="T3" s="81"/>
    </row>
    <row r="4" spans="3:26" ht="12.75">
      <c r="C4" s="82" t="s">
        <v>70</v>
      </c>
      <c r="D4" s="82"/>
      <c r="E4" s="82"/>
      <c r="F4" s="58"/>
      <c r="G4" s="82" t="s">
        <v>71</v>
      </c>
      <c r="H4" s="82"/>
      <c r="I4" s="82"/>
      <c r="K4" s="82" t="s">
        <v>41</v>
      </c>
      <c r="L4" s="82"/>
      <c r="M4" s="82"/>
      <c r="N4" s="82"/>
      <c r="O4" s="82"/>
      <c r="P4" s="58"/>
      <c r="Q4" s="82" t="s">
        <v>28</v>
      </c>
      <c r="R4" s="82"/>
      <c r="S4" s="82"/>
      <c r="T4" s="82"/>
      <c r="V4" s="87" t="s">
        <v>46</v>
      </c>
      <c r="W4" s="92"/>
      <c r="X4" s="59"/>
      <c r="Y4" s="87" t="s">
        <v>43</v>
      </c>
      <c r="Z4" s="92"/>
    </row>
    <row r="5" spans="3:26" ht="12.75">
      <c r="C5" s="82"/>
      <c r="D5" s="82"/>
      <c r="E5" s="82"/>
      <c r="F5" s="58"/>
      <c r="G5" s="82"/>
      <c r="H5" s="82"/>
      <c r="I5" s="82"/>
      <c r="K5" s="82"/>
      <c r="L5" s="82"/>
      <c r="M5" s="82"/>
      <c r="N5" s="82"/>
      <c r="O5" s="82"/>
      <c r="P5" s="58"/>
      <c r="Q5" s="82"/>
      <c r="R5" s="82"/>
      <c r="S5" s="82"/>
      <c r="T5" s="82"/>
      <c r="V5" s="92"/>
      <c r="W5" s="92"/>
      <c r="X5" s="59"/>
      <c r="Y5" s="92"/>
      <c r="Z5" s="92"/>
    </row>
    <row r="6" spans="3:26" ht="12.75">
      <c r="C6" s="12"/>
      <c r="D6" s="12"/>
      <c r="E6" s="12"/>
      <c r="F6" s="59"/>
      <c r="K6" s="13"/>
      <c r="L6" s="13"/>
      <c r="M6" s="13"/>
      <c r="N6" s="13"/>
      <c r="O6" s="13"/>
      <c r="Q6" s="13"/>
      <c r="R6" s="13"/>
      <c r="S6" s="13"/>
      <c r="T6" s="14"/>
      <c r="W6" s="6"/>
      <c r="X6" s="26"/>
      <c r="Z6" s="6"/>
    </row>
    <row r="7" spans="2:26" ht="15" customHeight="1">
      <c r="B7" s="82" t="s">
        <v>0</v>
      </c>
      <c r="C7" s="85" t="s">
        <v>7</v>
      </c>
      <c r="D7" s="83" t="s">
        <v>12</v>
      </c>
      <c r="E7" s="84"/>
      <c r="F7" s="26"/>
      <c r="G7" s="85" t="s">
        <v>7</v>
      </c>
      <c r="H7" s="83" t="s">
        <v>12</v>
      </c>
      <c r="I7" s="84"/>
      <c r="K7" s="78" t="s">
        <v>1</v>
      </c>
      <c r="L7" s="79"/>
      <c r="M7" s="79"/>
      <c r="N7" s="79" t="s">
        <v>39</v>
      </c>
      <c r="O7" s="80"/>
      <c r="Q7" s="78" t="s">
        <v>40</v>
      </c>
      <c r="R7" s="79"/>
      <c r="S7" s="79"/>
      <c r="T7" s="80"/>
      <c r="V7" s="27"/>
      <c r="W7" s="16"/>
      <c r="X7" s="26"/>
      <c r="Y7" s="27"/>
      <c r="Z7" s="16"/>
    </row>
    <row r="8" spans="2:26" ht="12.75">
      <c r="B8" s="82"/>
      <c r="C8" s="86"/>
      <c r="D8" s="3">
        <v>1.5</v>
      </c>
      <c r="E8" s="4">
        <v>1</v>
      </c>
      <c r="F8" s="26"/>
      <c r="G8" s="86"/>
      <c r="H8" s="3">
        <v>1.5</v>
      </c>
      <c r="I8" s="4">
        <v>1</v>
      </c>
      <c r="K8" s="5"/>
      <c r="L8" s="6"/>
      <c r="M8" s="6"/>
      <c r="N8" s="6"/>
      <c r="O8" s="7"/>
      <c r="Q8" s="5"/>
      <c r="R8" s="6"/>
      <c r="S8" s="6"/>
      <c r="T8" s="17"/>
      <c r="V8" s="5" t="s">
        <v>44</v>
      </c>
      <c r="W8" s="8" t="s">
        <v>45</v>
      </c>
      <c r="X8" s="26"/>
      <c r="Y8" s="5" t="s">
        <v>44</v>
      </c>
      <c r="Z8" s="8" t="s">
        <v>45</v>
      </c>
    </row>
    <row r="9" spans="3:26" ht="12.75">
      <c r="C9" s="5"/>
      <c r="D9" s="79" t="s">
        <v>13</v>
      </c>
      <c r="E9" s="80"/>
      <c r="F9" s="60"/>
      <c r="G9" s="5"/>
      <c r="H9" s="79" t="s">
        <v>13</v>
      </c>
      <c r="I9" s="80"/>
      <c r="K9" s="5" t="s">
        <v>3</v>
      </c>
      <c r="L9" s="6" t="s">
        <v>2</v>
      </c>
      <c r="M9" s="6" t="s">
        <v>6</v>
      </c>
      <c r="N9" s="5" t="s">
        <v>4</v>
      </c>
      <c r="O9" s="7" t="s">
        <v>6</v>
      </c>
      <c r="Q9" s="5" t="s">
        <v>3</v>
      </c>
      <c r="R9" s="6" t="s">
        <v>2</v>
      </c>
      <c r="S9" s="6" t="s">
        <v>4</v>
      </c>
      <c r="T9" s="7" t="s">
        <v>6</v>
      </c>
      <c r="V9" s="5"/>
      <c r="W9" s="8"/>
      <c r="X9" s="26"/>
      <c r="Y9" s="5"/>
      <c r="Z9" s="8"/>
    </row>
    <row r="10" spans="2:26" ht="12.75">
      <c r="B10" s="2" t="s">
        <v>9</v>
      </c>
      <c r="C10" s="5" t="s">
        <v>10</v>
      </c>
      <c r="D10" s="6" t="s">
        <v>11</v>
      </c>
      <c r="E10" s="8" t="s">
        <v>11</v>
      </c>
      <c r="F10" s="26"/>
      <c r="G10" s="5" t="s">
        <v>10</v>
      </c>
      <c r="H10" s="6" t="s">
        <v>11</v>
      </c>
      <c r="I10" s="8" t="s">
        <v>11</v>
      </c>
      <c r="K10" s="5" t="s">
        <v>9</v>
      </c>
      <c r="L10" s="6"/>
      <c r="M10" s="6"/>
      <c r="N10" s="5" t="s">
        <v>9</v>
      </c>
      <c r="O10" s="7"/>
      <c r="Q10" s="5" t="s">
        <v>9</v>
      </c>
      <c r="R10" s="6"/>
      <c r="S10" s="6" t="s">
        <v>9</v>
      </c>
      <c r="T10" s="17"/>
      <c r="V10" s="5" t="s">
        <v>42</v>
      </c>
      <c r="W10" s="28" t="s">
        <v>42</v>
      </c>
      <c r="X10" s="26"/>
      <c r="Y10" s="5" t="s">
        <v>5</v>
      </c>
      <c r="Z10" s="28" t="s">
        <v>5</v>
      </c>
    </row>
    <row r="11" spans="2:27" s="18" customFormat="1" ht="19.5" customHeight="1">
      <c r="B11" s="34" t="s">
        <v>8</v>
      </c>
      <c r="C11" s="35">
        <f>52000*0.45</f>
        <v>23400</v>
      </c>
      <c r="D11" s="36">
        <f>C11/2.5</f>
        <v>9360</v>
      </c>
      <c r="E11" s="37">
        <f>C11/2</f>
        <v>11700</v>
      </c>
      <c r="F11" s="21"/>
      <c r="G11" s="35">
        <f>52000*0.75</f>
        <v>39000</v>
      </c>
      <c r="H11" s="36">
        <f>G11/2.5</f>
        <v>15600</v>
      </c>
      <c r="I11" s="37">
        <f>G11/2</f>
        <v>19500</v>
      </c>
      <c r="J11" s="19"/>
      <c r="K11" s="38">
        <v>3800</v>
      </c>
      <c r="L11" s="39" t="s">
        <v>29</v>
      </c>
      <c r="M11" s="39" t="s">
        <v>30</v>
      </c>
      <c r="N11" s="38">
        <v>280</v>
      </c>
      <c r="O11" s="40" t="s">
        <v>64</v>
      </c>
      <c r="P11" s="19"/>
      <c r="Q11" s="38">
        <v>3000</v>
      </c>
      <c r="R11" s="39" t="s">
        <v>36</v>
      </c>
      <c r="S11" s="39">
        <v>280</v>
      </c>
      <c r="T11" s="40" t="s">
        <v>64</v>
      </c>
      <c r="U11" s="19"/>
      <c r="V11" s="38" t="s">
        <v>61</v>
      </c>
      <c r="W11" s="41"/>
      <c r="X11" s="30"/>
      <c r="Y11" s="38">
        <v>40</v>
      </c>
      <c r="Z11" s="41"/>
      <c r="AA11" s="18" t="s">
        <v>60</v>
      </c>
    </row>
    <row r="12" spans="2:26" s="18" customFormat="1" ht="19.5" customHeight="1">
      <c r="B12" s="19" t="s">
        <v>20</v>
      </c>
      <c r="C12" s="20">
        <f>50000*0.45</f>
        <v>22500</v>
      </c>
      <c r="D12" s="21">
        <f>C12/2.5</f>
        <v>9000</v>
      </c>
      <c r="E12" s="22">
        <f>C12/2</f>
        <v>11250</v>
      </c>
      <c r="F12" s="21"/>
      <c r="G12" s="20">
        <f>50000*0.75</f>
        <v>37500</v>
      </c>
      <c r="H12" s="21">
        <f>G12/2.5</f>
        <v>15000</v>
      </c>
      <c r="I12" s="22">
        <f>G12/2</f>
        <v>18750</v>
      </c>
      <c r="J12" s="19"/>
      <c r="K12" s="23">
        <v>3800</v>
      </c>
      <c r="L12" s="24" t="s">
        <v>29</v>
      </c>
      <c r="M12" s="24" t="s">
        <v>30</v>
      </c>
      <c r="N12" s="23">
        <v>280</v>
      </c>
      <c r="O12" s="25" t="s">
        <v>64</v>
      </c>
      <c r="P12" s="19"/>
      <c r="Q12" s="23">
        <v>3000</v>
      </c>
      <c r="R12" s="24" t="s">
        <v>36</v>
      </c>
      <c r="S12" s="24">
        <v>280</v>
      </c>
      <c r="T12" s="25" t="s">
        <v>64</v>
      </c>
      <c r="U12" s="19"/>
      <c r="V12" s="23" t="s">
        <v>61</v>
      </c>
      <c r="W12" s="74"/>
      <c r="X12" s="30"/>
      <c r="Y12" s="23">
        <v>40</v>
      </c>
      <c r="Z12" s="74"/>
    </row>
    <row r="13" spans="2:26" s="18" customFormat="1" ht="19.5" customHeight="1">
      <c r="B13" s="34" t="s">
        <v>19</v>
      </c>
      <c r="C13" s="35">
        <f>50700*0.45</f>
        <v>22815</v>
      </c>
      <c r="D13" s="36">
        <v>9120</v>
      </c>
      <c r="E13" s="37">
        <v>11400</v>
      </c>
      <c r="F13" s="21"/>
      <c r="G13" s="35">
        <f>50700*0.75</f>
        <v>38025</v>
      </c>
      <c r="H13" s="36">
        <f>G13/2.5</f>
        <v>15210</v>
      </c>
      <c r="I13" s="37">
        <v>19000</v>
      </c>
      <c r="J13" s="19"/>
      <c r="K13" s="38">
        <v>3800</v>
      </c>
      <c r="L13" s="39" t="s">
        <v>29</v>
      </c>
      <c r="M13" s="39" t="s">
        <v>30</v>
      </c>
      <c r="N13" s="38">
        <v>280</v>
      </c>
      <c r="O13" s="40" t="s">
        <v>64</v>
      </c>
      <c r="P13" s="19"/>
      <c r="Q13" s="38">
        <v>3000</v>
      </c>
      <c r="R13" s="39" t="s">
        <v>36</v>
      </c>
      <c r="S13" s="39">
        <v>280</v>
      </c>
      <c r="T13" s="40" t="s">
        <v>64</v>
      </c>
      <c r="U13" s="19"/>
      <c r="V13" s="38" t="s">
        <v>61</v>
      </c>
      <c r="W13" s="41"/>
      <c r="X13" s="30"/>
      <c r="Y13" s="38">
        <v>40</v>
      </c>
      <c r="Z13" s="41"/>
    </row>
    <row r="14" spans="2:26" s="18" customFormat="1" ht="19.5" customHeight="1">
      <c r="B14" s="19" t="s">
        <v>21</v>
      </c>
      <c r="C14" s="20">
        <f>48800*0.45</f>
        <v>21960</v>
      </c>
      <c r="D14" s="21">
        <v>8780</v>
      </c>
      <c r="E14" s="22">
        <f>C14/2</f>
        <v>10980</v>
      </c>
      <c r="F14" s="21"/>
      <c r="G14" s="20">
        <f>48800*0.75</f>
        <v>36600</v>
      </c>
      <c r="H14" s="21">
        <f>G14/2.5</f>
        <v>14640</v>
      </c>
      <c r="I14" s="22">
        <f>G14/2</f>
        <v>18300</v>
      </c>
      <c r="J14" s="19"/>
      <c r="K14" s="23">
        <v>3800</v>
      </c>
      <c r="L14" s="24" t="s">
        <v>29</v>
      </c>
      <c r="M14" s="24" t="s">
        <v>30</v>
      </c>
      <c r="N14" s="23">
        <v>280</v>
      </c>
      <c r="O14" s="25" t="s">
        <v>64</v>
      </c>
      <c r="P14" s="19"/>
      <c r="Q14" s="23">
        <v>3000</v>
      </c>
      <c r="R14" s="24" t="s">
        <v>36</v>
      </c>
      <c r="S14" s="24">
        <v>280</v>
      </c>
      <c r="T14" s="25" t="s">
        <v>64</v>
      </c>
      <c r="U14" s="19"/>
      <c r="V14" s="23" t="s">
        <v>61</v>
      </c>
      <c r="W14" s="29" t="s">
        <v>57</v>
      </c>
      <c r="X14" s="30"/>
      <c r="Y14" s="23">
        <v>40</v>
      </c>
      <c r="Z14" s="29">
        <v>60</v>
      </c>
    </row>
    <row r="15" spans="2:26" s="18" customFormat="1" ht="19.5" customHeight="1">
      <c r="B15" s="34" t="s">
        <v>14</v>
      </c>
      <c r="C15" s="35">
        <f>43000*0.45</f>
        <v>19350</v>
      </c>
      <c r="D15" s="36">
        <f>C15/2.5</f>
        <v>7740</v>
      </c>
      <c r="E15" s="37">
        <f>C15/2</f>
        <v>9675</v>
      </c>
      <c r="F15" s="21"/>
      <c r="G15" s="35">
        <f>43000*0.75</f>
        <v>32250</v>
      </c>
      <c r="H15" s="36">
        <f>G15/2.5</f>
        <v>12900</v>
      </c>
      <c r="I15" s="37">
        <f>G15/2</f>
        <v>16125</v>
      </c>
      <c r="J15" s="19"/>
      <c r="K15" s="38">
        <v>3800</v>
      </c>
      <c r="L15" s="39" t="s">
        <v>29</v>
      </c>
      <c r="M15" s="39" t="s">
        <v>30</v>
      </c>
      <c r="N15" s="38">
        <v>280</v>
      </c>
      <c r="O15" s="40" t="s">
        <v>37</v>
      </c>
      <c r="P15" s="19"/>
      <c r="Q15" s="38">
        <v>3000</v>
      </c>
      <c r="R15" s="39" t="s">
        <v>36</v>
      </c>
      <c r="S15" s="39">
        <v>280</v>
      </c>
      <c r="T15" s="40" t="s">
        <v>37</v>
      </c>
      <c r="U15" s="19"/>
      <c r="V15" s="38" t="s">
        <v>61</v>
      </c>
      <c r="W15" s="41" t="s">
        <v>57</v>
      </c>
      <c r="X15" s="30"/>
      <c r="Y15" s="38">
        <v>40</v>
      </c>
      <c r="Z15" s="41">
        <v>60</v>
      </c>
    </row>
    <row r="16" spans="2:26" s="18" customFormat="1" ht="19.5" customHeight="1">
      <c r="B16" s="19" t="s">
        <v>18</v>
      </c>
      <c r="C16" s="20">
        <f>32500*0.45</f>
        <v>14625</v>
      </c>
      <c r="D16" s="21">
        <f aca="true" t="shared" si="0" ref="D16:D25">C16/2.5</f>
        <v>5850</v>
      </c>
      <c r="E16" s="22">
        <v>7310</v>
      </c>
      <c r="F16" s="21"/>
      <c r="G16" s="20">
        <f>32500*0.75</f>
        <v>24375</v>
      </c>
      <c r="H16" s="21">
        <f aca="true" t="shared" si="1" ref="H16:H25">G16/2.5</f>
        <v>9750</v>
      </c>
      <c r="I16" s="22">
        <v>12190</v>
      </c>
      <c r="J16" s="19"/>
      <c r="K16" s="23">
        <v>3400</v>
      </c>
      <c r="L16" s="24" t="s">
        <v>31</v>
      </c>
      <c r="M16" s="24" t="s">
        <v>30</v>
      </c>
      <c r="N16" s="23">
        <v>280</v>
      </c>
      <c r="O16" s="25" t="s">
        <v>37</v>
      </c>
      <c r="P16" s="19"/>
      <c r="Q16" s="23">
        <v>3000</v>
      </c>
      <c r="R16" s="24" t="s">
        <v>36</v>
      </c>
      <c r="S16" s="24">
        <v>280</v>
      </c>
      <c r="T16" s="25" t="s">
        <v>37</v>
      </c>
      <c r="U16" s="19"/>
      <c r="V16" s="23" t="s">
        <v>61</v>
      </c>
      <c r="W16" s="29" t="s">
        <v>58</v>
      </c>
      <c r="X16" s="30"/>
      <c r="Y16" s="23">
        <v>40</v>
      </c>
      <c r="Z16" s="29">
        <v>50</v>
      </c>
    </row>
    <row r="17" spans="2:26" s="18" customFormat="1" ht="19.5" customHeight="1">
      <c r="B17" s="34" t="s">
        <v>15</v>
      </c>
      <c r="C17" s="35">
        <f>28500*0.45</f>
        <v>12825</v>
      </c>
      <c r="D17" s="36">
        <f t="shared" si="0"/>
        <v>5130</v>
      </c>
      <c r="E17" s="37">
        <v>6410</v>
      </c>
      <c r="F17" s="21"/>
      <c r="G17" s="35">
        <f>28500*0.75</f>
        <v>21375</v>
      </c>
      <c r="H17" s="36">
        <f t="shared" si="1"/>
        <v>8550</v>
      </c>
      <c r="I17" s="37">
        <v>10690</v>
      </c>
      <c r="J17" s="19"/>
      <c r="K17" s="38">
        <v>3400</v>
      </c>
      <c r="L17" s="39" t="s">
        <v>31</v>
      </c>
      <c r="M17" s="39" t="s">
        <v>30</v>
      </c>
      <c r="N17" s="38">
        <v>280</v>
      </c>
      <c r="O17" s="40" t="s">
        <v>37</v>
      </c>
      <c r="P17" s="19"/>
      <c r="Q17" s="38">
        <v>3000</v>
      </c>
      <c r="R17" s="39" t="s">
        <v>36</v>
      </c>
      <c r="S17" s="39">
        <v>280</v>
      </c>
      <c r="T17" s="40" t="s">
        <v>37</v>
      </c>
      <c r="U17" s="19"/>
      <c r="V17" s="38" t="s">
        <v>56</v>
      </c>
      <c r="W17" s="41" t="s">
        <v>58</v>
      </c>
      <c r="X17" s="30"/>
      <c r="Y17" s="38">
        <v>30</v>
      </c>
      <c r="Z17" s="41">
        <v>50</v>
      </c>
    </row>
    <row r="18" spans="2:26" s="18" customFormat="1" ht="19.5" customHeight="1">
      <c r="B18" s="19" t="s">
        <v>16</v>
      </c>
      <c r="C18" s="20">
        <f>20700*0.45</f>
        <v>9315</v>
      </c>
      <c r="D18" s="21">
        <v>3720</v>
      </c>
      <c r="E18" s="22">
        <v>4650</v>
      </c>
      <c r="F18" s="21"/>
      <c r="G18" s="20">
        <f>20700*0.75</f>
        <v>15525</v>
      </c>
      <c r="H18" s="21">
        <f t="shared" si="1"/>
        <v>6210</v>
      </c>
      <c r="I18" s="22">
        <v>7760</v>
      </c>
      <c r="J18" s="19"/>
      <c r="K18" s="23">
        <v>2900</v>
      </c>
      <c r="L18" s="24" t="s">
        <v>32</v>
      </c>
      <c r="M18" s="24" t="s">
        <v>30</v>
      </c>
      <c r="N18" s="23">
        <v>200</v>
      </c>
      <c r="O18" s="25" t="s">
        <v>37</v>
      </c>
      <c r="P18" s="19"/>
      <c r="Q18" s="23">
        <v>2600</v>
      </c>
      <c r="R18" s="24" t="s">
        <v>38</v>
      </c>
      <c r="S18" s="24">
        <v>200</v>
      </c>
      <c r="T18" s="25" t="s">
        <v>37</v>
      </c>
      <c r="U18" s="19"/>
      <c r="V18" s="23" t="s">
        <v>56</v>
      </c>
      <c r="W18" s="29" t="s">
        <v>59</v>
      </c>
      <c r="X18" s="30"/>
      <c r="Y18" s="23">
        <v>30</v>
      </c>
      <c r="Z18" s="29">
        <v>30</v>
      </c>
    </row>
    <row r="19" spans="2:26" s="18" customFormat="1" ht="19.5" customHeight="1">
      <c r="B19" s="34" t="s">
        <v>17</v>
      </c>
      <c r="C19" s="35">
        <f>17400*0.45</f>
        <v>7830</v>
      </c>
      <c r="D19" s="36">
        <f t="shared" si="0"/>
        <v>3132</v>
      </c>
      <c r="E19" s="37">
        <f>C19/2</f>
        <v>3915</v>
      </c>
      <c r="F19" s="21"/>
      <c r="G19" s="35">
        <f>17400*0.75</f>
        <v>13050</v>
      </c>
      <c r="H19" s="36">
        <f t="shared" si="1"/>
        <v>5220</v>
      </c>
      <c r="I19" s="37">
        <f>G19/2</f>
        <v>6525</v>
      </c>
      <c r="J19" s="19"/>
      <c r="K19" s="38">
        <v>2900</v>
      </c>
      <c r="L19" s="39" t="s">
        <v>33</v>
      </c>
      <c r="M19" s="39" t="s">
        <v>30</v>
      </c>
      <c r="N19" s="38" t="s">
        <v>63</v>
      </c>
      <c r="O19" s="40" t="s">
        <v>37</v>
      </c>
      <c r="P19" s="19"/>
      <c r="Q19" s="38">
        <v>2600</v>
      </c>
      <c r="R19" s="39" t="s">
        <v>38</v>
      </c>
      <c r="S19" s="39">
        <v>200</v>
      </c>
      <c r="T19" s="40" t="s">
        <v>37</v>
      </c>
      <c r="U19" s="19"/>
      <c r="V19" s="38" t="s">
        <v>56</v>
      </c>
      <c r="W19" s="41" t="s">
        <v>59</v>
      </c>
      <c r="X19" s="30"/>
      <c r="Y19" s="38">
        <v>30</v>
      </c>
      <c r="Z19" s="41">
        <v>30</v>
      </c>
    </row>
    <row r="20" spans="2:26" s="18" customFormat="1" ht="19.5" customHeight="1">
      <c r="B20" s="18" t="s">
        <v>22</v>
      </c>
      <c r="C20" s="20">
        <f>14200*0.45</f>
        <v>6390</v>
      </c>
      <c r="D20" s="21">
        <f t="shared" si="0"/>
        <v>2556</v>
      </c>
      <c r="E20" s="22">
        <f aca="true" t="shared" si="2" ref="E20:E25">C20/2</f>
        <v>3195</v>
      </c>
      <c r="F20" s="21"/>
      <c r="G20" s="20">
        <f>14200*0.75</f>
        <v>10650</v>
      </c>
      <c r="H20" s="21">
        <f t="shared" si="1"/>
        <v>4260</v>
      </c>
      <c r="I20" s="22">
        <f aca="true" t="shared" si="3" ref="I20:I25">G20/2</f>
        <v>5325</v>
      </c>
      <c r="J20" s="19"/>
      <c r="K20" s="23">
        <v>2900</v>
      </c>
      <c r="L20" s="24" t="s">
        <v>33</v>
      </c>
      <c r="M20" s="24" t="s">
        <v>30</v>
      </c>
      <c r="N20" s="23">
        <v>160</v>
      </c>
      <c r="O20" s="25" t="s">
        <v>37</v>
      </c>
      <c r="P20" s="19"/>
      <c r="Q20" s="23">
        <v>2600</v>
      </c>
      <c r="R20" s="24" t="s">
        <v>38</v>
      </c>
      <c r="S20" s="24">
        <v>200</v>
      </c>
      <c r="T20" s="25" t="s">
        <v>37</v>
      </c>
      <c r="U20" s="19"/>
      <c r="V20" s="69"/>
      <c r="W20" s="29" t="s">
        <v>59</v>
      </c>
      <c r="X20" s="30"/>
      <c r="Y20" s="69"/>
      <c r="Z20" s="29">
        <v>25</v>
      </c>
    </row>
    <row r="21" spans="2:26" s="18" customFormat="1" ht="19.5" customHeight="1">
      <c r="B21" s="34" t="s">
        <v>23</v>
      </c>
      <c r="C21" s="35">
        <f>11000*0.45</f>
        <v>4950</v>
      </c>
      <c r="D21" s="36">
        <f t="shared" si="0"/>
        <v>1980</v>
      </c>
      <c r="E21" s="37">
        <f t="shared" si="2"/>
        <v>2475</v>
      </c>
      <c r="F21" s="21"/>
      <c r="G21" s="35">
        <f>11000*0.75</f>
        <v>8250</v>
      </c>
      <c r="H21" s="36">
        <f t="shared" si="1"/>
        <v>3300</v>
      </c>
      <c r="I21" s="37">
        <f t="shared" si="3"/>
        <v>4125</v>
      </c>
      <c r="J21" s="19"/>
      <c r="K21" s="38">
        <v>2900</v>
      </c>
      <c r="L21" s="39" t="s">
        <v>32</v>
      </c>
      <c r="M21" s="39" t="s">
        <v>30</v>
      </c>
      <c r="N21" s="38">
        <v>160</v>
      </c>
      <c r="O21" s="40" t="s">
        <v>37</v>
      </c>
      <c r="P21" s="19"/>
      <c r="Q21" s="38">
        <v>2600</v>
      </c>
      <c r="R21" s="39" t="s">
        <v>38</v>
      </c>
      <c r="S21" s="39">
        <v>200</v>
      </c>
      <c r="T21" s="40" t="s">
        <v>37</v>
      </c>
      <c r="U21" s="19"/>
      <c r="V21" s="38"/>
      <c r="W21" s="41" t="s">
        <v>59</v>
      </c>
      <c r="X21" s="30"/>
      <c r="Y21" s="38"/>
      <c r="Z21" s="41">
        <v>25</v>
      </c>
    </row>
    <row r="22" spans="2:26" s="18" customFormat="1" ht="19.5" customHeight="1">
      <c r="B22" s="18" t="s">
        <v>24</v>
      </c>
      <c r="C22" s="20">
        <f>10800*0.45</f>
        <v>4860</v>
      </c>
      <c r="D22" s="21">
        <f t="shared" si="0"/>
        <v>1944</v>
      </c>
      <c r="E22" s="22">
        <f t="shared" si="2"/>
        <v>2430</v>
      </c>
      <c r="F22" s="21"/>
      <c r="G22" s="20">
        <f>10500*0.75</f>
        <v>7875</v>
      </c>
      <c r="H22" s="21">
        <f t="shared" si="1"/>
        <v>3150</v>
      </c>
      <c r="I22" s="22">
        <f t="shared" si="3"/>
        <v>3937.5</v>
      </c>
      <c r="J22" s="19"/>
      <c r="K22" s="23">
        <v>2500</v>
      </c>
      <c r="L22" s="24" t="s">
        <v>34</v>
      </c>
      <c r="M22" s="24" t="s">
        <v>30</v>
      </c>
      <c r="N22" s="23">
        <v>130</v>
      </c>
      <c r="O22" s="25" t="s">
        <v>37</v>
      </c>
      <c r="P22" s="19"/>
      <c r="Q22" s="23"/>
      <c r="R22" s="24"/>
      <c r="S22" s="24"/>
      <c r="T22" s="25"/>
      <c r="U22" s="19"/>
      <c r="V22" s="69"/>
      <c r="W22" s="29" t="s">
        <v>58</v>
      </c>
      <c r="X22" s="30"/>
      <c r="Y22" s="69"/>
      <c r="Z22" s="29">
        <v>25</v>
      </c>
    </row>
    <row r="23" spans="2:28" s="18" customFormat="1" ht="19.5" customHeight="1">
      <c r="B23" s="34" t="s">
        <v>25</v>
      </c>
      <c r="C23" s="35">
        <f>8750*0.45</f>
        <v>3937.5</v>
      </c>
      <c r="D23" s="36">
        <f t="shared" si="0"/>
        <v>1575</v>
      </c>
      <c r="E23" s="37">
        <f t="shared" si="2"/>
        <v>1968.75</v>
      </c>
      <c r="F23" s="21"/>
      <c r="G23" s="35">
        <f>8750*0.75</f>
        <v>6562.5</v>
      </c>
      <c r="H23" s="36">
        <f t="shared" si="1"/>
        <v>2625</v>
      </c>
      <c r="I23" s="37">
        <f t="shared" si="3"/>
        <v>3281.25</v>
      </c>
      <c r="J23" s="19"/>
      <c r="K23" s="38">
        <v>2500</v>
      </c>
      <c r="L23" s="39" t="s">
        <v>34</v>
      </c>
      <c r="M23" s="39" t="s">
        <v>30</v>
      </c>
      <c r="N23" s="38">
        <v>130</v>
      </c>
      <c r="O23" s="40" t="s">
        <v>37</v>
      </c>
      <c r="P23" s="19"/>
      <c r="Q23" s="38"/>
      <c r="R23" s="39"/>
      <c r="S23" s="39"/>
      <c r="T23" s="40"/>
      <c r="U23" s="19"/>
      <c r="V23" s="38"/>
      <c r="W23" s="41" t="s">
        <v>58</v>
      </c>
      <c r="X23" s="30"/>
      <c r="Y23" s="69"/>
      <c r="Z23" s="41">
        <v>20</v>
      </c>
      <c r="AB23" s="18" t="s">
        <v>60</v>
      </c>
    </row>
    <row r="24" spans="2:26" s="18" customFormat="1" ht="19.5" customHeight="1">
      <c r="B24" s="18" t="s">
        <v>26</v>
      </c>
      <c r="C24" s="20">
        <f>6680*0.45</f>
        <v>3006</v>
      </c>
      <c r="D24" s="21">
        <f t="shared" si="0"/>
        <v>1202.4</v>
      </c>
      <c r="E24" s="22">
        <f t="shared" si="2"/>
        <v>1503</v>
      </c>
      <c r="F24" s="21"/>
      <c r="G24" s="20">
        <f>6680*0.75</f>
        <v>5010</v>
      </c>
      <c r="H24" s="21">
        <f t="shared" si="1"/>
        <v>2004</v>
      </c>
      <c r="I24" s="22">
        <f t="shared" si="3"/>
        <v>2505</v>
      </c>
      <c r="J24" s="19"/>
      <c r="K24" s="23">
        <v>2070</v>
      </c>
      <c r="L24" s="24" t="s">
        <v>35</v>
      </c>
      <c r="M24" s="24" t="s">
        <v>30</v>
      </c>
      <c r="N24" s="23">
        <v>130</v>
      </c>
      <c r="O24" s="25" t="s">
        <v>37</v>
      </c>
      <c r="P24" s="19"/>
      <c r="Q24" s="69"/>
      <c r="R24" s="30"/>
      <c r="S24" s="30"/>
      <c r="T24" s="70"/>
      <c r="U24" s="19"/>
      <c r="V24" s="69"/>
      <c r="W24" s="29" t="s">
        <v>58</v>
      </c>
      <c r="X24" s="30"/>
      <c r="Y24" s="69"/>
      <c r="Z24" s="29">
        <v>20</v>
      </c>
    </row>
    <row r="25" spans="2:26" s="18" customFormat="1" ht="19.5" customHeight="1">
      <c r="B25" s="34" t="s">
        <v>27</v>
      </c>
      <c r="C25" s="42">
        <f>4600*0.45</f>
        <v>2070</v>
      </c>
      <c r="D25" s="43">
        <f t="shared" si="0"/>
        <v>828</v>
      </c>
      <c r="E25" s="42">
        <f t="shared" si="2"/>
        <v>1035</v>
      </c>
      <c r="F25" s="22"/>
      <c r="G25" s="43">
        <f>4600*0.75</f>
        <v>3450</v>
      </c>
      <c r="H25" s="43">
        <f t="shared" si="1"/>
        <v>1380</v>
      </c>
      <c r="I25" s="44">
        <f t="shared" si="3"/>
        <v>1725</v>
      </c>
      <c r="J25" s="19"/>
      <c r="K25" s="45">
        <v>2070</v>
      </c>
      <c r="L25" s="46" t="s">
        <v>35</v>
      </c>
      <c r="M25" s="46" t="s">
        <v>30</v>
      </c>
      <c r="N25" s="45">
        <v>130</v>
      </c>
      <c r="O25" s="47" t="s">
        <v>37</v>
      </c>
      <c r="P25" s="19"/>
      <c r="Q25" s="45"/>
      <c r="R25" s="46"/>
      <c r="S25" s="46"/>
      <c r="T25" s="47"/>
      <c r="U25" s="19"/>
      <c r="V25" s="45"/>
      <c r="W25" s="48" t="s">
        <v>58</v>
      </c>
      <c r="X25" s="30"/>
      <c r="Y25" s="71"/>
      <c r="Z25" s="48">
        <v>20</v>
      </c>
    </row>
    <row r="26" spans="2:26" s="18" customFormat="1" ht="19.5" customHeight="1">
      <c r="B26" s="19"/>
      <c r="C26" s="21"/>
      <c r="D26" s="21"/>
      <c r="E26" s="21"/>
      <c r="F26" s="21"/>
      <c r="G26" s="21"/>
      <c r="H26" s="21"/>
      <c r="I26" s="21"/>
      <c r="J26" s="19"/>
      <c r="K26" s="24"/>
      <c r="L26" s="24"/>
      <c r="M26" s="24"/>
      <c r="N26" s="24"/>
      <c r="O26" s="24"/>
      <c r="P26" s="19"/>
      <c r="Q26" s="24"/>
      <c r="R26" s="24"/>
      <c r="S26" s="24"/>
      <c r="T26" s="24"/>
      <c r="U26" s="19"/>
      <c r="V26" s="24"/>
      <c r="W26" s="24"/>
      <c r="X26" s="30"/>
      <c r="Y26" s="24"/>
      <c r="Z26" s="24"/>
    </row>
    <row r="27" spans="16:26" ht="12.75">
      <c r="P27" s="26"/>
      <c r="Q27" s="6"/>
      <c r="T27" s="76" t="s">
        <v>62</v>
      </c>
      <c r="U27" s="76"/>
      <c r="V27" s="76"/>
      <c r="W27" s="76"/>
      <c r="X27" s="76"/>
      <c r="Y27" s="76"/>
      <c r="Z27" s="76"/>
    </row>
    <row r="28" spans="2:20" ht="12.75">
      <c r="B28" s="77" t="s">
        <v>69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</row>
    <row r="29" spans="2:20" ht="12.75">
      <c r="B29" s="9"/>
      <c r="C29" s="9"/>
      <c r="D29" s="9"/>
      <c r="E29" s="9"/>
      <c r="F29" s="62"/>
      <c r="G29" s="9"/>
      <c r="H29" s="9"/>
      <c r="I29" s="9"/>
      <c r="J29" s="62"/>
      <c r="K29" s="32"/>
      <c r="L29" s="32"/>
      <c r="M29" s="32"/>
      <c r="N29" s="32"/>
      <c r="O29" s="32"/>
      <c r="P29" s="62"/>
      <c r="Q29" s="32"/>
      <c r="R29" s="32"/>
      <c r="S29" s="32"/>
      <c r="T29" s="32"/>
    </row>
    <row r="30" spans="3:20" ht="12.75">
      <c r="C30" s="27"/>
      <c r="D30" s="15"/>
      <c r="E30" s="15"/>
      <c r="F30" s="63"/>
      <c r="G30" s="15"/>
      <c r="H30" s="15"/>
      <c r="I30" s="16"/>
      <c r="K30" s="89" t="s">
        <v>1</v>
      </c>
      <c r="L30" s="83"/>
      <c r="M30" s="83"/>
      <c r="N30" s="83" t="s">
        <v>39</v>
      </c>
      <c r="O30" s="84"/>
      <c r="Q30" s="89" t="s">
        <v>40</v>
      </c>
      <c r="R30" s="83"/>
      <c r="S30" s="83"/>
      <c r="T30" s="84"/>
    </row>
    <row r="31" spans="2:20" ht="12.75" customHeight="1">
      <c r="B31" s="88" t="s">
        <v>0</v>
      </c>
      <c r="C31" s="90" t="s">
        <v>7</v>
      </c>
      <c r="D31" s="93" t="s">
        <v>49</v>
      </c>
      <c r="E31" s="93" t="s">
        <v>48</v>
      </c>
      <c r="F31" s="30"/>
      <c r="G31" s="88" t="s">
        <v>47</v>
      </c>
      <c r="H31" s="87" t="s">
        <v>43</v>
      </c>
      <c r="I31" s="91" t="s">
        <v>53</v>
      </c>
      <c r="K31" s="5"/>
      <c r="L31" s="6"/>
      <c r="M31" s="6"/>
      <c r="N31" s="6"/>
      <c r="O31" s="7"/>
      <c r="Q31" s="5"/>
      <c r="R31" s="6"/>
      <c r="S31" s="6"/>
      <c r="T31" s="17"/>
    </row>
    <row r="32" spans="2:20" ht="12.75">
      <c r="B32" s="88"/>
      <c r="C32" s="90"/>
      <c r="D32" s="93"/>
      <c r="E32" s="93"/>
      <c r="F32" s="30"/>
      <c r="G32" s="88"/>
      <c r="H32" s="87"/>
      <c r="I32" s="91"/>
      <c r="K32" s="5" t="s">
        <v>3</v>
      </c>
      <c r="L32" s="6" t="s">
        <v>2</v>
      </c>
      <c r="M32" s="6" t="s">
        <v>6</v>
      </c>
      <c r="N32" s="5" t="s">
        <v>4</v>
      </c>
      <c r="O32" s="7" t="s">
        <v>6</v>
      </c>
      <c r="Q32" s="5" t="s">
        <v>3</v>
      </c>
      <c r="R32" s="6" t="s">
        <v>2</v>
      </c>
      <c r="S32" s="6" t="s">
        <v>4</v>
      </c>
      <c r="T32" s="7" t="s">
        <v>6</v>
      </c>
    </row>
    <row r="33" spans="2:20" ht="12.75">
      <c r="B33" s="6" t="s">
        <v>9</v>
      </c>
      <c r="C33" s="5" t="s">
        <v>10</v>
      </c>
      <c r="D33" s="6" t="s">
        <v>11</v>
      </c>
      <c r="E33" s="6" t="s">
        <v>50</v>
      </c>
      <c r="F33" s="26"/>
      <c r="G33" s="6" t="s">
        <v>42</v>
      </c>
      <c r="H33" s="6" t="s">
        <v>5</v>
      </c>
      <c r="I33" s="7" t="s">
        <v>10</v>
      </c>
      <c r="K33" s="5" t="s">
        <v>9</v>
      </c>
      <c r="L33" s="6"/>
      <c r="M33" s="6"/>
      <c r="N33" s="5" t="s">
        <v>9</v>
      </c>
      <c r="O33" s="7"/>
      <c r="Q33" s="5" t="s">
        <v>9</v>
      </c>
      <c r="R33" s="6"/>
      <c r="S33" s="6" t="s">
        <v>9</v>
      </c>
      <c r="T33" s="17"/>
    </row>
    <row r="34" spans="1:27" ht="19.5" customHeight="1">
      <c r="A34" s="18"/>
      <c r="B34" s="39" t="s">
        <v>51</v>
      </c>
      <c r="C34" s="35">
        <f>I34*0.44</f>
        <v>10611.848282111998</v>
      </c>
      <c r="D34" s="36">
        <f>C34/4</f>
        <v>2652.9620705279995</v>
      </c>
      <c r="E34" s="36">
        <f>D34*1.25</f>
        <v>3316.2025881599993</v>
      </c>
      <c r="F34" s="49"/>
      <c r="G34" s="72" t="s">
        <v>54</v>
      </c>
      <c r="H34" s="49">
        <v>40</v>
      </c>
      <c r="I34" s="50">
        <f>((3.5-0.14)/2)*((3.5-0.14)/2)*3.1416*(3-0.14-0.14)*1000</f>
        <v>24117.837004799996</v>
      </c>
      <c r="K34" s="51">
        <v>2900</v>
      </c>
      <c r="L34" s="49" t="s">
        <v>32</v>
      </c>
      <c r="M34" s="49" t="s">
        <v>37</v>
      </c>
      <c r="N34" s="51">
        <v>150</v>
      </c>
      <c r="O34" s="52" t="s">
        <v>37</v>
      </c>
      <c r="Q34" s="51">
        <v>2600</v>
      </c>
      <c r="R34" s="49" t="s">
        <v>38</v>
      </c>
      <c r="S34" s="49">
        <v>200</v>
      </c>
      <c r="T34" s="50" t="s">
        <v>37</v>
      </c>
      <c r="AA34" s="31"/>
    </row>
    <row r="35" spans="1:20" ht="19.5" customHeight="1">
      <c r="A35" s="18"/>
      <c r="B35" s="30" t="s">
        <v>52</v>
      </c>
      <c r="C35" s="20">
        <f>I35*0.44</f>
        <v>8154.305292671998</v>
      </c>
      <c r="D35" s="21">
        <f>C35/4.5</f>
        <v>1812.0678428159997</v>
      </c>
      <c r="E35" s="21">
        <f>D35*1.25</f>
        <v>2265.0848035199997</v>
      </c>
      <c r="F35" s="26"/>
      <c r="G35" s="6" t="s">
        <v>55</v>
      </c>
      <c r="H35" s="6">
        <v>40</v>
      </c>
      <c r="I35" s="33">
        <f>((3.2-0.14)/2)*((3.2-0.14)/2)*3.1416*(2.8-0.14-0.14)*1000</f>
        <v>18532.512028799996</v>
      </c>
      <c r="K35" s="5">
        <v>2600</v>
      </c>
      <c r="L35" s="6" t="s">
        <v>38</v>
      </c>
      <c r="M35" s="6" t="s">
        <v>37</v>
      </c>
      <c r="N35" s="5">
        <v>150</v>
      </c>
      <c r="O35" s="7" t="s">
        <v>37</v>
      </c>
      <c r="Q35" s="5">
        <v>2600</v>
      </c>
      <c r="R35" s="6" t="s">
        <v>38</v>
      </c>
      <c r="S35" s="6">
        <v>200</v>
      </c>
      <c r="T35" s="33" t="s">
        <v>37</v>
      </c>
    </row>
    <row r="36" spans="1:20" ht="19.5" customHeight="1">
      <c r="A36" s="18"/>
      <c r="B36" s="39" t="s">
        <v>17</v>
      </c>
      <c r="C36" s="35">
        <f>I36*0.432</f>
        <v>7548.759932313598</v>
      </c>
      <c r="D36" s="36">
        <f>C36/5</f>
        <v>1509.7519864627197</v>
      </c>
      <c r="E36" s="36">
        <f>D36*1.33</f>
        <v>2007.9701419954174</v>
      </c>
      <c r="F36" s="49"/>
      <c r="G36" s="49" t="s">
        <v>55</v>
      </c>
      <c r="H36" s="49">
        <v>40</v>
      </c>
      <c r="I36" s="50">
        <f>((3-0.14)/2)*((3-0.14)/2)*3.1416*(3-0.14-0.14)*1000</f>
        <v>17473.981324799995</v>
      </c>
      <c r="K36" s="51">
        <v>2600</v>
      </c>
      <c r="L36" s="49" t="s">
        <v>38</v>
      </c>
      <c r="M36" s="49" t="s">
        <v>37</v>
      </c>
      <c r="N36" s="51">
        <v>150</v>
      </c>
      <c r="O36" s="52" t="s">
        <v>37</v>
      </c>
      <c r="Q36" s="51">
        <v>2600</v>
      </c>
      <c r="R36" s="49" t="s">
        <v>38</v>
      </c>
      <c r="S36" s="49">
        <v>200</v>
      </c>
      <c r="T36" s="50" t="s">
        <v>37</v>
      </c>
    </row>
    <row r="37" spans="1:20" ht="19.5" customHeight="1">
      <c r="A37" s="18"/>
      <c r="B37" s="30" t="s">
        <v>22</v>
      </c>
      <c r="C37" s="20">
        <f>I37*0.433</f>
        <v>6537.182786303401</v>
      </c>
      <c r="D37" s="21">
        <f>C37/5</f>
        <v>1307.4365572606803</v>
      </c>
      <c r="E37" s="21">
        <f>D37*1.5</f>
        <v>1961.1548358910204</v>
      </c>
      <c r="F37" s="26"/>
      <c r="G37" s="6" t="s">
        <v>55</v>
      </c>
      <c r="H37" s="6">
        <v>30</v>
      </c>
      <c r="I37" s="33">
        <f>((3-0.09)/2)*((3-0.09)/2)*3.1416*(2.5-0.14-0.09)*1000</f>
        <v>15097.419829800003</v>
      </c>
      <c r="K37" s="5">
        <v>2600</v>
      </c>
      <c r="L37" s="6" t="s">
        <v>38</v>
      </c>
      <c r="M37" s="6" t="s">
        <v>37</v>
      </c>
      <c r="N37" s="5">
        <v>150</v>
      </c>
      <c r="O37" s="7" t="s">
        <v>37</v>
      </c>
      <c r="Q37" s="5">
        <v>2600</v>
      </c>
      <c r="R37" s="6" t="s">
        <v>38</v>
      </c>
      <c r="S37" s="6">
        <v>200</v>
      </c>
      <c r="T37" s="33" t="s">
        <v>37</v>
      </c>
    </row>
    <row r="38" spans="1:20" ht="19.5" customHeight="1">
      <c r="A38" s="18"/>
      <c r="B38" s="39" t="s">
        <v>23</v>
      </c>
      <c r="C38" s="35">
        <f>I38*0.433</f>
        <v>5097.2746835934</v>
      </c>
      <c r="D38" s="36">
        <f>C38/5.95</f>
        <v>856.6848207720001</v>
      </c>
      <c r="E38" s="36">
        <f>D38*1.5</f>
        <v>1285.0272311580002</v>
      </c>
      <c r="F38" s="49"/>
      <c r="G38" s="49" t="s">
        <v>55</v>
      </c>
      <c r="H38" s="49">
        <v>30</v>
      </c>
      <c r="I38" s="50">
        <f>((3-0.09)/2)*((3-0.09)/2)*3.1416*(2-0.14-0.09)*1000</f>
        <v>11771.9969598</v>
      </c>
      <c r="K38" s="51">
        <v>2600</v>
      </c>
      <c r="L38" s="49" t="s">
        <v>38</v>
      </c>
      <c r="M38" s="49" t="s">
        <v>37</v>
      </c>
      <c r="N38" s="51">
        <v>130</v>
      </c>
      <c r="O38" s="52" t="s">
        <v>37</v>
      </c>
      <c r="Q38" s="51">
        <v>2600</v>
      </c>
      <c r="R38" s="49" t="s">
        <v>38</v>
      </c>
      <c r="S38" s="49">
        <v>200</v>
      </c>
      <c r="T38" s="50" t="s">
        <v>37</v>
      </c>
    </row>
    <row r="39" spans="1:20" ht="19.5" customHeight="1">
      <c r="A39" s="18"/>
      <c r="B39" s="30" t="s">
        <v>25</v>
      </c>
      <c r="C39" s="20">
        <f>I39*0.42</f>
        <v>3678.4164546360003</v>
      </c>
      <c r="D39" s="21">
        <f>C39/6</f>
        <v>613.0694091060001</v>
      </c>
      <c r="E39" s="21">
        <f>D39*1.4</f>
        <v>858.2971727484</v>
      </c>
      <c r="F39" s="26"/>
      <c r="G39" s="6" t="s">
        <v>54</v>
      </c>
      <c r="H39" s="6">
        <v>25</v>
      </c>
      <c r="I39" s="33">
        <f>((2.6-0.09)/2)*((2.6-0.09)/2)*3.1416*(2-0.14-0.09)*1000</f>
        <v>8758.134415800001</v>
      </c>
      <c r="K39" s="5">
        <v>2500</v>
      </c>
      <c r="L39" s="6" t="s">
        <v>34</v>
      </c>
      <c r="M39" s="6" t="s">
        <v>37</v>
      </c>
      <c r="N39" s="5">
        <v>130</v>
      </c>
      <c r="O39" s="7" t="s">
        <v>37</v>
      </c>
      <c r="Q39" s="5"/>
      <c r="R39" s="6"/>
      <c r="S39" s="6"/>
      <c r="T39" s="33"/>
    </row>
    <row r="40" spans="1:20" ht="19.5" customHeight="1">
      <c r="A40" s="18"/>
      <c r="B40" s="39" t="s">
        <v>27</v>
      </c>
      <c r="C40" s="42">
        <f>0.4*I40</f>
        <v>1846.2466915200002</v>
      </c>
      <c r="D40" s="43">
        <f>C40/5</f>
        <v>369.24933830400005</v>
      </c>
      <c r="E40" s="43">
        <f>D40*1.4</f>
        <v>516.9490736256</v>
      </c>
      <c r="F40" s="53"/>
      <c r="G40" s="73" t="s">
        <v>54</v>
      </c>
      <c r="H40" s="53">
        <v>25</v>
      </c>
      <c r="I40" s="54">
        <f>((2.2-0.09)/2)*((2.2-0.09)/2)*3.1416*(1.5-0.09-0.09)*1000</f>
        <v>4615.616728800001</v>
      </c>
      <c r="K40" s="55">
        <v>2070</v>
      </c>
      <c r="L40" s="53" t="s">
        <v>35</v>
      </c>
      <c r="M40" s="53" t="s">
        <v>37</v>
      </c>
      <c r="N40" s="55">
        <v>130</v>
      </c>
      <c r="O40" s="56" t="s">
        <v>37</v>
      </c>
      <c r="Q40" s="67"/>
      <c r="R40" s="64"/>
      <c r="S40" s="64"/>
      <c r="T40" s="68"/>
    </row>
  </sheetData>
  <mergeCells count="30">
    <mergeCell ref="Q30:T30"/>
    <mergeCell ref="C31:C32"/>
    <mergeCell ref="I31:I32"/>
    <mergeCell ref="A2:Z2"/>
    <mergeCell ref="V4:W5"/>
    <mergeCell ref="Y4:Z5"/>
    <mergeCell ref="B7:B8"/>
    <mergeCell ref="B31:B32"/>
    <mergeCell ref="D31:D32"/>
    <mergeCell ref="E31:E32"/>
    <mergeCell ref="H31:H32"/>
    <mergeCell ref="G31:G32"/>
    <mergeCell ref="K30:M30"/>
    <mergeCell ref="N30:O30"/>
    <mergeCell ref="D7:E7"/>
    <mergeCell ref="C4:E5"/>
    <mergeCell ref="G4:I5"/>
    <mergeCell ref="C7:C8"/>
    <mergeCell ref="G7:G8"/>
    <mergeCell ref="H7:I7"/>
    <mergeCell ref="T27:Z27"/>
    <mergeCell ref="B28:T28"/>
    <mergeCell ref="Q7:T7"/>
    <mergeCell ref="Q3:T3"/>
    <mergeCell ref="Q4:T5"/>
    <mergeCell ref="K4:O5"/>
    <mergeCell ref="K7:M7"/>
    <mergeCell ref="N7:O7"/>
    <mergeCell ref="D9:E9"/>
    <mergeCell ref="H9:I9"/>
  </mergeCells>
  <printOptions/>
  <pageMargins left="0.25" right="0.25" top="1" bottom="1" header="0" footer="0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5"/>
  <sheetViews>
    <sheetView workbookViewId="0" topLeftCell="A1">
      <selection activeCell="G7" sqref="G7"/>
    </sheetView>
  </sheetViews>
  <sheetFormatPr defaultColWidth="11.421875" defaultRowHeight="12.75"/>
  <sheetData>
    <row r="2" ht="12.75">
      <c r="A2" t="s">
        <v>65</v>
      </c>
    </row>
    <row r="5" spans="2:3" ht="12.75">
      <c r="B5" s="75">
        <f>((3.64-0.14)/2)*((3.64-0.14)/2)*3.1416*(3.78-0.14-0.14)*1000</f>
        <v>33674.024999999994</v>
      </c>
      <c r="C5" t="s">
        <v>10</v>
      </c>
    </row>
    <row r="7" spans="2:4" ht="12.75">
      <c r="B7">
        <f>B5*0.45</f>
        <v>15153.311249999997</v>
      </c>
      <c r="C7">
        <f>B7/2</f>
        <v>7576.6556249999985</v>
      </c>
      <c r="D7" t="s">
        <v>66</v>
      </c>
    </row>
    <row r="10" ht="12.75">
      <c r="A10" t="s">
        <v>67</v>
      </c>
    </row>
    <row r="13" spans="2:3" ht="12.75">
      <c r="B13" s="75">
        <f>((3.84-0.14)/2)*((3.84-0.14)/2)*3.1416*(4-0.14-0.18)*1000</f>
        <v>39567.82367999999</v>
      </c>
      <c r="C13" t="s">
        <v>10</v>
      </c>
    </row>
    <row r="15" spans="2:4" ht="12.75">
      <c r="B15">
        <f>B13*0.45</f>
        <v>17805.520655999993</v>
      </c>
      <c r="C15">
        <f>B15/2</f>
        <v>8902.760327999997</v>
      </c>
      <c r="D15" t="s">
        <v>66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diego</cp:lastModifiedBy>
  <cp:lastPrinted>2007-03-01T08:07:51Z</cp:lastPrinted>
  <dcterms:created xsi:type="dcterms:W3CDTF">2006-06-26T12:44:20Z</dcterms:created>
  <dcterms:modified xsi:type="dcterms:W3CDTF">2011-05-11T13:18:54Z</dcterms:modified>
  <cp:category/>
  <cp:version/>
  <cp:contentType/>
  <cp:contentStatus/>
</cp:coreProperties>
</file>